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人工挖孔桩算量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<sst xmlns="http://schemas.openxmlformats.org/spreadsheetml/2006/main" count="36" uniqueCount="36">
  <si>
    <t>d+2b</t>
  </si>
  <si>
    <r>
      <rPr>
        <sz val="12"/>
        <color theme="1"/>
        <rFont val="Tahoma"/>
        <charset val="134"/>
      </rPr>
      <t>0.5</t>
    </r>
    <r>
      <rPr>
        <sz val="12"/>
        <color theme="1"/>
        <rFont val="宋体"/>
        <charset val="134"/>
      </rPr>
      <t>倍桩径</t>
    </r>
  </si>
  <si>
    <t>上底</t>
  </si>
  <si>
    <t>下底</t>
  </si>
  <si>
    <t>根据设计（一般h1及以下）</t>
  </si>
  <si>
    <t>编号</t>
  </si>
  <si>
    <t>数量</t>
  </si>
  <si>
    <t>桩径</t>
  </si>
  <si>
    <t>扩大头桩径</t>
  </si>
  <si>
    <t>桩长</t>
  </si>
  <si>
    <t>超灌长度</t>
  </si>
  <si>
    <t>护臂a1</t>
  </si>
  <si>
    <t>护臂a2</t>
  </si>
  <si>
    <t>椭圆形桩水平长度</t>
  </si>
  <si>
    <t>入岩深度</t>
  </si>
  <si>
    <t>扩大头直段h</t>
  </si>
  <si>
    <t>梯段h</t>
  </si>
  <si>
    <t>扩大头锅底</t>
  </si>
  <si>
    <t>凿桩头工程量</t>
  </si>
  <si>
    <t>桩清单量</t>
  </si>
  <si>
    <t>桩芯总工程量</t>
  </si>
  <si>
    <t>桩芯混凝土
（不含扩大头）</t>
  </si>
  <si>
    <t>扩大头梯段混凝土</t>
  </si>
  <si>
    <t>扩直段混凝土</t>
  </si>
  <si>
    <t>扩锅底混凝土</t>
  </si>
  <si>
    <t>护壁混凝土</t>
  </si>
  <si>
    <t>护壁模板</t>
  </si>
  <si>
    <t>土方</t>
  </si>
  <si>
    <t>持力层土方</t>
  </si>
  <si>
    <t>总土方</t>
  </si>
  <si>
    <t>清单量</t>
  </si>
  <si>
    <t>ZH1117</t>
  </si>
  <si>
    <t>ZH1420</t>
  </si>
  <si>
    <t>ZH1723</t>
  </si>
  <si>
    <t>ZH2026</t>
  </si>
  <si>
    <t>ZH2329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</si>
</sst>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0_ "/>
  </numFmts>
  <fonts count="28">
    <font>
      <sz val="11"/>
      <color theme="1"/>
      <name val="Tahoma"/>
      <charset val="134"/>
    </font>
    <font>
      <sz val="12"/>
      <color theme="1"/>
      <name val="Tahoma"/>
      <charset val="134"/>
    </font>
    <font>
      <b/>
      <sz val="12"/>
      <color theme="1"/>
      <name val="Tahoma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92D050"/>
      <name val="Tahoma"/>
      <charset val="134"/>
    </font>
    <font>
      <sz val="12"/>
      <color rgb="FFFF0000"/>
      <name val="Tahoma"/>
      <charset val="134"/>
    </font>
    <font>
      <sz val="12"/>
      <color theme="4"/>
      <name val="Tahoma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9" borderId="5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2" borderId="0" xfId="0" applyFont="1" applyFill="1"/>
    <xf numFmtId="0" fontId="1" fillId="3" borderId="0" xfId="0" applyFont="1" applyFill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/>
    <xf numFmtId="176" fontId="1" fillId="4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/>
    <xf numFmtId="176" fontId="1" fillId="0" borderId="1" xfId="0" applyNumberFormat="1" applyFont="1" applyBorder="1"/>
    <xf numFmtId="176" fontId="7" fillId="4" borderId="1" xfId="0" applyNumberFormat="1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tabSelected="1" workbookViewId="0">
      <selection activeCell="J11" sqref="J11"/>
    </sheetView>
  </sheetViews>
  <sheetFormatPr defaultColWidth="11.25" defaultRowHeight="27" customHeight="1" outlineLevelRow="7"/>
  <cols>
    <col min="1" max="1" width="11.25" style="1" customWidth="1"/>
    <col min="2" max="2" width="5.75" style="1" customWidth="1"/>
    <col min="3" max="3" width="6.125" style="1" customWidth="1"/>
    <col min="4" max="4" width="8.875" style="1" customWidth="1"/>
    <col min="5" max="5" width="8" style="1" customWidth="1"/>
    <col min="6" max="6" width="11.25" style="1" customWidth="1"/>
    <col min="7" max="8" width="8" style="1" customWidth="1"/>
    <col min="9" max="9" width="8.5" style="1" customWidth="1"/>
    <col min="10" max="10" width="15.75" style="1" customWidth="1"/>
    <col min="11" max="11" width="14.125" style="1" customWidth="1"/>
    <col min="12" max="12" width="12.125" style="1" customWidth="1"/>
    <col min="13" max="13" width="13.5" style="1" customWidth="1"/>
    <col min="14" max="14" width="14.25" style="3" customWidth="1"/>
    <col min="15" max="15" width="9.5" style="3" customWidth="1"/>
    <col min="16" max="16" width="13.375" style="3" customWidth="1"/>
    <col min="17" max="17" width="20.625" style="4" customWidth="1"/>
    <col min="18" max="18" width="13.25" style="1" customWidth="1"/>
    <col min="19" max="19" width="13.125" style="1" customWidth="1"/>
    <col min="20" max="20" width="12.375" style="1" customWidth="1"/>
    <col min="21" max="21" width="14.25" style="3" customWidth="1"/>
    <col min="22" max="22" width="10.625" style="3" customWidth="1"/>
    <col min="23" max="23" width="11.25" style="3"/>
    <col min="24" max="24" width="14.5" style="3" customWidth="1"/>
    <col min="25" max="25" width="14.125" style="1"/>
    <col min="26" max="16384" width="11.25" style="1"/>
  </cols>
  <sheetData>
    <row r="1" s="1" customFormat="1" customHeight="1" spans="4:24">
      <c r="D1" s="1" t="s">
        <v>0</v>
      </c>
      <c r="F1" s="1" t="s">
        <v>1</v>
      </c>
      <c r="G1" s="5" t="s">
        <v>2</v>
      </c>
      <c r="H1" s="5" t="s">
        <v>3</v>
      </c>
      <c r="J1" s="5" t="s">
        <v>4</v>
      </c>
      <c r="N1" s="3"/>
      <c r="O1" s="3"/>
      <c r="P1" s="3"/>
      <c r="Q1" s="4"/>
      <c r="U1" s="3"/>
      <c r="V1" s="3"/>
      <c r="W1" s="3"/>
      <c r="X1" s="3"/>
    </row>
    <row r="2" s="2" customFormat="1" ht="48" customHeight="1" spans="1:26">
      <c r="A2" s="6" t="s">
        <v>5</v>
      </c>
      <c r="B2" s="6" t="s">
        <v>6</v>
      </c>
      <c r="C2" s="6" t="s">
        <v>7</v>
      </c>
      <c r="D2" s="6" t="s">
        <v>8</v>
      </c>
      <c r="E2" s="6" t="s">
        <v>9</v>
      </c>
      <c r="F2" s="6" t="s">
        <v>10</v>
      </c>
      <c r="G2" s="6" t="s">
        <v>11</v>
      </c>
      <c r="H2" s="6" t="s">
        <v>12</v>
      </c>
      <c r="I2" s="6" t="s">
        <v>13</v>
      </c>
      <c r="J2" s="6" t="s">
        <v>14</v>
      </c>
      <c r="K2" s="6" t="s">
        <v>15</v>
      </c>
      <c r="L2" s="6" t="s">
        <v>16</v>
      </c>
      <c r="M2" s="6" t="s">
        <v>17</v>
      </c>
      <c r="N2" s="10" t="s">
        <v>18</v>
      </c>
      <c r="O2" s="10" t="s">
        <v>19</v>
      </c>
      <c r="P2" s="10" t="s">
        <v>20</v>
      </c>
      <c r="Q2" s="13" t="s">
        <v>21</v>
      </c>
      <c r="R2" s="6" t="s">
        <v>22</v>
      </c>
      <c r="S2" s="6" t="s">
        <v>23</v>
      </c>
      <c r="T2" s="6" t="s">
        <v>24</v>
      </c>
      <c r="U2" s="10" t="s">
        <v>25</v>
      </c>
      <c r="V2" s="10" t="s">
        <v>26</v>
      </c>
      <c r="W2" s="10" t="s">
        <v>27</v>
      </c>
      <c r="X2" s="10" t="s">
        <v>28</v>
      </c>
      <c r="Y2" s="10" t="s">
        <v>29</v>
      </c>
      <c r="Z2" s="6" t="s">
        <v>30</v>
      </c>
    </row>
    <row r="3" s="1" customFormat="1" customHeight="1" spans="1:26">
      <c r="A3" s="7" t="s">
        <v>31</v>
      </c>
      <c r="B3" s="8">
        <v>10</v>
      </c>
      <c r="C3" s="8">
        <v>1.1</v>
      </c>
      <c r="D3" s="8">
        <f>C3+0.6</f>
        <v>1.7</v>
      </c>
      <c r="E3" s="8">
        <v>12</v>
      </c>
      <c r="F3" s="9">
        <f>0.5*C3</f>
        <v>0.55</v>
      </c>
      <c r="G3" s="8">
        <v>0.175</v>
      </c>
      <c r="H3" s="8">
        <v>0.1</v>
      </c>
      <c r="I3" s="7"/>
      <c r="J3" s="7">
        <v>1.1</v>
      </c>
      <c r="K3" s="8">
        <v>0.3</v>
      </c>
      <c r="L3" s="7">
        <f>J3-K3</f>
        <v>0.8</v>
      </c>
      <c r="M3" s="8">
        <v>0.2</v>
      </c>
      <c r="N3" s="11">
        <f>3.142*POWER(C3/2,2)*F3*B3</f>
        <v>5.2275025</v>
      </c>
      <c r="O3" s="12">
        <f>Q3+R3+S3+T3+U3</f>
        <v>205.350319375</v>
      </c>
      <c r="P3" s="12">
        <f>Q3+R3+S3</f>
        <v>146.8359696875</v>
      </c>
      <c r="Q3" s="14">
        <f>3.142*POWER((C3/2+G3),2)*(E3+F3-K3-L3-M3)*B3-U3</f>
        <v>127.5205246875</v>
      </c>
      <c r="R3" s="15">
        <f>3.142*L3/3*(POWER(C3/2,2)+POWER(D3/2,2)+C3/2*D3/2)*B3</f>
        <v>12.50516</v>
      </c>
      <c r="S3" s="15">
        <f>3.142*POWER(D3/2,2)*K3*B3</f>
        <v>6.810285</v>
      </c>
      <c r="T3" s="15">
        <f>3.142*M3*(3*(POWER(D3/2,2)+M3*M3)/6)</f>
        <v>0.2395775</v>
      </c>
      <c r="U3" s="12">
        <f>3.142*(C3+(G3+H3)/2)*(G3+H3)/2*(E3-K3-L3)*B3</f>
        <v>58.2747721875</v>
      </c>
      <c r="V3" s="12">
        <f>3.142*C3*(E3-K3-L3-M3)*B3</f>
        <v>369.8134</v>
      </c>
      <c r="W3" s="16">
        <f>Q3+R3+S3+T3+U3-X3</f>
        <v>189.098324375</v>
      </c>
      <c r="X3" s="16">
        <f>R3+S3+T3+3.142*POWER((C3+G3*2)/2,2)*(J3-K3-L3-M3)*B3</f>
        <v>16.251995</v>
      </c>
      <c r="Y3" s="15">
        <f>X3+W3</f>
        <v>205.350319375</v>
      </c>
      <c r="Z3" s="15">
        <f>U3+T3+S3+R3+Q3</f>
        <v>205.350319375</v>
      </c>
    </row>
    <row r="4" s="1" customFormat="1" customHeight="1" spans="1:26">
      <c r="A4" s="7" t="s">
        <v>32</v>
      </c>
      <c r="B4" s="8">
        <v>3</v>
      </c>
      <c r="C4" s="8">
        <v>1.4</v>
      </c>
      <c r="D4" s="8">
        <f>C4+0.6</f>
        <v>2</v>
      </c>
      <c r="E4" s="8">
        <v>12</v>
      </c>
      <c r="F4" s="9">
        <f>0.5*C4</f>
        <v>0.7</v>
      </c>
      <c r="G4" s="8">
        <v>0.175</v>
      </c>
      <c r="H4" s="8">
        <v>0.1</v>
      </c>
      <c r="I4" s="7"/>
      <c r="J4" s="7">
        <v>1.1</v>
      </c>
      <c r="K4" s="8">
        <v>0.3</v>
      </c>
      <c r="L4" s="7">
        <f>J4-K4</f>
        <v>0.8</v>
      </c>
      <c r="M4" s="8">
        <v>0.2</v>
      </c>
      <c r="N4" s="11">
        <f>3.142*POWER(C4/2,2)*F4*B4</f>
        <v>3.233118</v>
      </c>
      <c r="O4" s="12">
        <f>Q4+R4+S4+T4+U4</f>
        <v>90.93065825</v>
      </c>
      <c r="P4" s="12">
        <f>Q4+R4+S4</f>
        <v>68.88329334375</v>
      </c>
      <c r="Q4" s="14">
        <f>3.142*POWER((C4/2+G4),2)*(E4+F4-K4-L4-M4)*B4-U4</f>
        <v>60.55070934375</v>
      </c>
      <c r="R4" s="15">
        <f>3.142*L4/3*(POWER(C4/2,2)+POWER(D4/2,2)+C4/2*D4/2)*B4</f>
        <v>5.504784</v>
      </c>
      <c r="S4" s="15">
        <f>3.142*POWER(D4/2,2)*K4*B4</f>
        <v>2.8278</v>
      </c>
      <c r="T4" s="15">
        <f>3.142*M4*(3*(POWER(D4/2,2)+M4*M4)/6)</f>
        <v>0.326768</v>
      </c>
      <c r="U4" s="12">
        <f>3.142*(C4+(G4+H4)/2)*(G4+H4)/2*(E4-K4-L4)*B4</f>
        <v>21.72059690625</v>
      </c>
      <c r="V4" s="12">
        <f>3.142*C4*(E4-K4-L4-M4)*B4</f>
        <v>141.20148</v>
      </c>
      <c r="W4" s="12">
        <f>Q4+R4+S4+T4+U4-X4</f>
        <v>83.7146625</v>
      </c>
      <c r="X4" s="12">
        <f>R4+S4+T4+3.142*POWER((C4+G4*2)/2,2)*(J4-K4-L4-M4)*B4</f>
        <v>7.21599575</v>
      </c>
      <c r="Y4" s="15">
        <f>X4+W4</f>
        <v>90.93065825</v>
      </c>
      <c r="Z4" s="15">
        <f>U4+T4+S4+R4+Q4</f>
        <v>90.93065825</v>
      </c>
    </row>
    <row r="5" s="1" customFormat="1" customHeight="1" spans="1:26">
      <c r="A5" s="7" t="s">
        <v>33</v>
      </c>
      <c r="B5" s="8">
        <v>6</v>
      </c>
      <c r="C5" s="8">
        <v>1.7</v>
      </c>
      <c r="D5" s="8">
        <f>C5+0.6</f>
        <v>2.3</v>
      </c>
      <c r="E5" s="8">
        <v>12</v>
      </c>
      <c r="F5" s="9">
        <f>0.5*C5</f>
        <v>0.85</v>
      </c>
      <c r="G5" s="8">
        <v>0.175</v>
      </c>
      <c r="H5" s="8">
        <v>0.1</v>
      </c>
      <c r="I5" s="7"/>
      <c r="J5" s="7">
        <v>1.1</v>
      </c>
      <c r="K5" s="8">
        <v>0.3</v>
      </c>
      <c r="L5" s="7">
        <f>J5-K5</f>
        <v>0.8</v>
      </c>
      <c r="M5" s="8">
        <v>0.2</v>
      </c>
      <c r="N5" s="11">
        <f>3.142*POWER(C5/2,2)*F5*B5</f>
        <v>11.5774845</v>
      </c>
      <c r="O5" s="12">
        <f>Q5+R5+S5+T5+U5</f>
        <v>251.866058375</v>
      </c>
      <c r="P5" s="12">
        <f>Q5+R5+S5</f>
        <v>199.5204365625</v>
      </c>
      <c r="Q5" s="14">
        <f>3.142*POWER((C5/2+G5),2)*(E5+F5-K5-L5-M5)*B5-U5</f>
        <v>176.8461935625</v>
      </c>
      <c r="R5" s="15">
        <f>3.142*L5/3*(POWER(C5/2,2)+POWER(D5/2,2)+C5/2*D5/2)*B5</f>
        <v>15.194712</v>
      </c>
      <c r="S5" s="15">
        <f>3.142*POWER(D5/2,2)*K5*B5</f>
        <v>7.479531</v>
      </c>
      <c r="T5" s="15">
        <f>3.142*M5*(3*(POWER(D5/2,2)+M5*M5)/6)</f>
        <v>0.4280975</v>
      </c>
      <c r="U5" s="12">
        <f>3.142*(C5+(G5+H5)/2)*(G5+H5)/2*(E5-K5-L5)*B5</f>
        <v>51.9175243125</v>
      </c>
      <c r="V5" s="12">
        <f>3.142*C5*(E5-K5-L5-M5)*B5</f>
        <v>342.91788</v>
      </c>
      <c r="W5" s="12">
        <f>Q5+R5+S5+T5+U5-X5</f>
        <v>232.724994375</v>
      </c>
      <c r="X5" s="12">
        <f>R5+S5+T5+3.142*POWER((C5+G5*2)/2,2)*(J5-K5-L5-M5)*B5</f>
        <v>19.141064</v>
      </c>
      <c r="Y5" s="15">
        <f>X5+W5</f>
        <v>251.866058375</v>
      </c>
      <c r="Z5" s="15">
        <f>U5+T5+S5+R5+Q5</f>
        <v>251.866058375</v>
      </c>
    </row>
    <row r="6" s="1" customFormat="1" customHeight="1" spans="1:26">
      <c r="A6" s="7" t="s">
        <v>34</v>
      </c>
      <c r="B6" s="8">
        <v>4</v>
      </c>
      <c r="C6" s="8">
        <v>2</v>
      </c>
      <c r="D6" s="8">
        <f>C6+0.6</f>
        <v>2.6</v>
      </c>
      <c r="E6" s="8">
        <v>12</v>
      </c>
      <c r="F6" s="9">
        <f>0.5*C6</f>
        <v>1</v>
      </c>
      <c r="G6" s="8">
        <v>0.175</v>
      </c>
      <c r="H6" s="8">
        <v>0.1</v>
      </c>
      <c r="I6" s="7"/>
      <c r="J6" s="7">
        <v>1.1</v>
      </c>
      <c r="K6" s="8">
        <v>0.3</v>
      </c>
      <c r="L6" s="7">
        <f>J6-K6</f>
        <v>0.8</v>
      </c>
      <c r="M6" s="8">
        <v>0.2</v>
      </c>
      <c r="N6" s="11">
        <f>3.142*POWER(C6/2,2)*F6*B6</f>
        <v>12.568</v>
      </c>
      <c r="O6" s="12">
        <f>Q6+R6+S6+T6+U6</f>
        <v>223.3027255</v>
      </c>
      <c r="P6" s="12">
        <f>Q6+R6+S6</f>
        <v>182.496589625</v>
      </c>
      <c r="Q6" s="14">
        <f>3.142*POWER((C6/2+G6),2)*(E6+F6-K6-L6-M6)*B6-U6</f>
        <v>162.752261625</v>
      </c>
      <c r="R6" s="15">
        <f>3.142*L6/3*(POWER(C6/2,2)+POWER(D6/2,2)+C6/2*D6/2)*B6</f>
        <v>13.372352</v>
      </c>
      <c r="S6" s="15">
        <f>3.142*POWER(D6/2,2)*K6*B6</f>
        <v>6.371976</v>
      </c>
      <c r="T6" s="15">
        <f>3.142*M6*(3*(POWER(D6/2,2)+M6*M6)/6)</f>
        <v>0.543566</v>
      </c>
      <c r="U6" s="12">
        <f>3.142*(C6+(G6+H6)/2)*(G6+H6)/2*(E6-K6-L6)*B6</f>
        <v>40.262569875</v>
      </c>
      <c r="V6" s="12">
        <f>3.142*C6*(E6-K6-L6-M6)*B6</f>
        <v>268.9552</v>
      </c>
      <c r="W6" s="12">
        <f>Q6+R6+S6+T6+U6-X6</f>
        <v>206.4851705</v>
      </c>
      <c r="X6" s="12">
        <f>R6+S6+T6+3.142*POWER((C6+G6*2)/2,2)*(J6-K6-L6-M6)*B6</f>
        <v>16.817555</v>
      </c>
      <c r="Y6" s="15">
        <f>X6+W6</f>
        <v>223.3027255</v>
      </c>
      <c r="Z6" s="15">
        <f>U6+T6+S6+R6+Q6</f>
        <v>223.3027255</v>
      </c>
    </row>
    <row r="7" s="1" customFormat="1" customHeight="1" spans="1:26">
      <c r="A7" s="7" t="s">
        <v>35</v>
      </c>
      <c r="B7" s="8">
        <v>2</v>
      </c>
      <c r="C7" s="8">
        <v>2.3</v>
      </c>
      <c r="D7" s="8">
        <f>C7+0.6</f>
        <v>2.9</v>
      </c>
      <c r="E7" s="8">
        <v>12</v>
      </c>
      <c r="F7" s="9">
        <f>0.5*C7</f>
        <v>1.15</v>
      </c>
      <c r="G7" s="8">
        <v>0.175</v>
      </c>
      <c r="H7" s="8">
        <v>0.1</v>
      </c>
      <c r="I7" s="7"/>
      <c r="J7" s="7">
        <v>1.1</v>
      </c>
      <c r="K7" s="8">
        <v>0.3</v>
      </c>
      <c r="L7" s="7">
        <f>J7-K7</f>
        <v>0.8</v>
      </c>
      <c r="M7" s="8">
        <v>0.2</v>
      </c>
      <c r="N7" s="11">
        <f>3.142*POWER(C7/2,2)*F7*B7</f>
        <v>9.5571785</v>
      </c>
      <c r="O7" s="12">
        <f>Q7+R7+S7+T7+U7</f>
        <v>143.903796375</v>
      </c>
      <c r="P7" s="12">
        <f>Q7+R7+S7</f>
        <v>120.2738944375</v>
      </c>
      <c r="Q7" s="14">
        <f>3.142*POWER((C7/2+G7),2)*(E7+F7-K7-L7-M7)*B7-U7</f>
        <v>107.7765894375</v>
      </c>
      <c r="R7" s="15">
        <f>3.142*L7/3*(POWER(C7/2,2)+POWER(D7/2,2)+C7/2*D7/2)*B7</f>
        <v>8.533672</v>
      </c>
      <c r="S7" s="15">
        <f>3.142*POWER(D7/2,2)*K7*B7</f>
        <v>3.963633</v>
      </c>
      <c r="T7" s="15">
        <f>3.142*M7*(3*(POWER(D7/2,2)+M7*M7)/6)</f>
        <v>0.6731735</v>
      </c>
      <c r="U7" s="12">
        <f>3.142*(C7+(G7+H7)/2)*(G7+H7)/2*(E7-K7-L7)*B7</f>
        <v>22.9567284375</v>
      </c>
      <c r="V7" s="12">
        <f>3.142*C7*(E7-K7-L7-M7)*B7</f>
        <v>154.64924</v>
      </c>
      <c r="W7" s="12">
        <f>Q7+R7+S7+T7+U7-X7</f>
        <v>132.939787375</v>
      </c>
      <c r="X7" s="12">
        <f>R7+S7+T7+3.142*POWER((C7+G7*2)/2,2)*(J7-K7-L7-M7)*B7</f>
        <v>10.964009</v>
      </c>
      <c r="Y7" s="15">
        <f>X7+W7</f>
        <v>143.903796375</v>
      </c>
      <c r="Z7" s="15">
        <f>U7+T7+S7+R7+Q7</f>
        <v>143.903796375</v>
      </c>
    </row>
    <row r="8" customHeight="1" spans="25:25">
      <c r="Y8" s="1">
        <f>Y3+Y4+Y6+Y5+Y7</f>
        <v>915.353557875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0" sqref="H30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人工挖孔桩算量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津盛</cp:lastModifiedBy>
  <dcterms:created xsi:type="dcterms:W3CDTF">2008-09-11T17:22:00Z</dcterms:created>
  <dcterms:modified xsi:type="dcterms:W3CDTF">2021-03-08T07:33:00Z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8DC170014522433E897FE1E7C1610FC5</vt:lpwstr>
  </property>
</Properties>
</file>